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610" windowHeight="15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<sst xmlns="http://schemas.openxmlformats.org/spreadsheetml/2006/main" count="97" uniqueCount="76">
  <si>
    <t>Page</t>
  </si>
  <si>
    <t>Ref No</t>
  </si>
  <si>
    <t>JOB NAME</t>
  </si>
  <si>
    <t>Job No</t>
  </si>
  <si>
    <t>Dwg No</t>
  </si>
  <si>
    <t>Description</t>
  </si>
  <si>
    <t>Rev</t>
  </si>
  <si>
    <t>Date</t>
  </si>
  <si>
    <t>Design by</t>
  </si>
  <si>
    <t>HA</t>
  </si>
  <si>
    <t>Checked by</t>
  </si>
  <si>
    <t xml:space="preserve">Longitudinal-Plate Bracing Connections Designed </t>
  </si>
  <si>
    <t>designed by HA Dec3,2011</t>
  </si>
  <si>
    <t>with AISC Guide 24, AISC 14th edition</t>
  </si>
  <si>
    <t>HSS152x152X6.4</t>
  </si>
  <si>
    <t>H</t>
  </si>
  <si>
    <t>B</t>
  </si>
  <si>
    <t>t</t>
  </si>
  <si>
    <t>Fy</t>
  </si>
  <si>
    <t>Fu</t>
  </si>
  <si>
    <t>HSS</t>
  </si>
  <si>
    <t>Longitudinal Plate</t>
  </si>
  <si>
    <t>N</t>
  </si>
  <si>
    <t>Fyp</t>
  </si>
  <si>
    <t>Fup</t>
  </si>
  <si>
    <r>
      <t>t</t>
    </r>
    <r>
      <rPr>
        <vertAlign val="subscript"/>
        <sz val="11"/>
        <color indexed="8"/>
        <rFont val="Calibri"/>
        <family val="2"/>
      </rPr>
      <t>p</t>
    </r>
  </si>
  <si>
    <t>Force</t>
  </si>
  <si>
    <r>
      <t xml:space="preserve">bevel </t>
    </r>
    <r>
      <rPr>
        <sz val="11"/>
        <color indexed="8"/>
        <rFont val="Calibri"/>
        <family val="2"/>
      </rPr>
      <t>θ</t>
    </r>
  </si>
  <si>
    <t>kn</t>
  </si>
  <si>
    <t>mm</t>
  </si>
  <si>
    <r>
      <t>P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*sin</t>
    </r>
    <r>
      <rPr>
        <sz val="11"/>
        <color indexed="8"/>
        <rFont val="Calibri"/>
        <family val="2"/>
      </rPr>
      <t>θ</t>
    </r>
  </si>
  <si>
    <r>
      <t>P</t>
    </r>
    <r>
      <rPr>
        <vertAlign val="subscript"/>
        <sz val="11"/>
        <color indexed="8"/>
        <rFont val="Calibri"/>
        <family val="2"/>
      </rPr>
      <t>f</t>
    </r>
  </si>
  <si>
    <t>HSS Plastification</t>
  </si>
  <si>
    <r>
      <t>R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*sin</t>
    </r>
    <r>
      <rPr>
        <sz val="11"/>
        <color indexed="8"/>
        <rFont val="Calibri"/>
        <family val="2"/>
      </rPr>
      <t>θ</t>
    </r>
  </si>
  <si>
    <t>φ</t>
  </si>
  <si>
    <r>
      <t>Fy*t</t>
    </r>
    <r>
      <rPr>
        <vertAlign val="superscript"/>
        <sz val="11"/>
        <color indexed="8"/>
        <rFont val="Calibri"/>
        <family val="2"/>
      </rPr>
      <t>2</t>
    </r>
  </si>
  <si>
    <r>
      <t>1-t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/B</t>
    </r>
  </si>
  <si>
    <t>2N/B</t>
  </si>
  <si>
    <r>
      <t>4*sqrt(1-t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/B)</t>
    </r>
  </si>
  <si>
    <t>2N  +</t>
  </si>
  <si>
    <t>CHECKED</t>
  </si>
  <si>
    <r>
      <t>1-t</t>
    </r>
    <r>
      <rPr>
        <vertAlign val="subscript"/>
        <sz val="11"/>
        <color indexed="8"/>
        <rFont val="Calibri"/>
        <family val="2"/>
      </rPr>
      <t>p</t>
    </r>
  </si>
  <si>
    <t>KN</t>
  </si>
  <si>
    <t>THE FACTORED RESISTANCE IS:</t>
  </si>
  <si>
    <t>Kn</t>
  </si>
  <si>
    <r>
      <t>φR</t>
    </r>
    <r>
      <rPr>
        <b/>
        <i/>
        <vertAlign val="subscript"/>
        <sz val="11"/>
        <color indexed="8"/>
        <rFont val="Calibri"/>
        <family val="2"/>
      </rPr>
      <t>n=</t>
    </r>
  </si>
  <si>
    <r>
      <t>φR</t>
    </r>
    <r>
      <rPr>
        <vertAlign val="subscript"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>sinθ</t>
    </r>
  </si>
  <si>
    <t>Limits of Applicability</t>
  </si>
  <si>
    <t>Loaded wall B</t>
  </si>
  <si>
    <t>B/t</t>
  </si>
  <si>
    <t>INPUT</t>
  </si>
  <si>
    <r>
      <t>kn/mm</t>
    </r>
    <r>
      <rPr>
        <vertAlign val="superscript"/>
        <sz val="11"/>
        <color indexed="10"/>
        <rFont val="Calibri"/>
        <family val="2"/>
      </rPr>
      <t>2</t>
    </r>
  </si>
  <si>
    <t>Plate load angle</t>
  </si>
  <si>
    <t>θ&gt;30</t>
  </si>
  <si>
    <t>HSS Wall Slenderness</t>
  </si>
  <si>
    <t>calculated</t>
  </si>
  <si>
    <t>(B-3t)t&lt;=1.4*SQRT(E/Fy)</t>
  </si>
  <si>
    <t>1.4*SQRT(E/Fy)</t>
  </si>
  <si>
    <t>(B-3t)/t</t>
  </si>
  <si>
    <t>checked</t>
  </si>
  <si>
    <t xml:space="preserve">B/t or H/t&lt;=40 </t>
  </si>
  <si>
    <t>DETAILED CALCULATIONS</t>
  </si>
  <si>
    <r>
      <t>Only the axial force is to be considered-P</t>
    </r>
    <r>
      <rPr>
        <vertAlign val="subscript"/>
        <sz val="11"/>
        <color indexed="8"/>
        <rFont val="Arial"/>
        <family val="2"/>
      </rPr>
      <t>f</t>
    </r>
    <r>
      <rPr>
        <sz val="11"/>
        <color indexed="8"/>
        <rFont val="Arial"/>
        <family val="2"/>
      </rPr>
      <t>*sinθ for this check</t>
    </r>
  </si>
  <si>
    <t>Punching Shear Failure of the HSS Connecting  Wall</t>
  </si>
  <si>
    <t>This limit state occurs when thick shear plate is joined to a</t>
  </si>
  <si>
    <t>relatively thin-walled HSS</t>
  </si>
  <si>
    <r>
      <t>t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&lt;t*(F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/F</t>
    </r>
    <r>
      <rPr>
        <vertAlign val="subscript"/>
        <sz val="11"/>
        <color indexed="8"/>
        <rFont val="Calibri"/>
        <family val="2"/>
      </rPr>
      <t>yp</t>
    </r>
    <r>
      <rPr>
        <sz val="11"/>
        <color theme="1"/>
        <rFont val="Calibri"/>
        <family val="2"/>
      </rPr>
      <t>)</t>
    </r>
  </si>
  <si>
    <t>This is due to the small</t>
  </si>
  <si>
    <t xml:space="preserve">end rotation of the beamcreated by the moment </t>
  </si>
  <si>
    <t>The Factored Resistance of HSS Plastification Under Axial Load  Is:</t>
  </si>
  <si>
    <t xml:space="preserve"> </t>
  </si>
  <si>
    <t>for the loaded wall for longitudinal and through pl connections</t>
  </si>
  <si>
    <t>If the above conditions are satisfied, single plate connection is suitable</t>
  </si>
  <si>
    <t>under shear force is :</t>
  </si>
  <si>
    <t>This spread sheet check the HSS wall plastification - this is the only limit state to be checked for axial load</t>
  </si>
  <si>
    <t>XYZ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</si>
</sst>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8"/>
      <color indexed="10"/>
      <name val="Calibri"/>
      <family val="2"/>
    </font>
    <font>
      <sz val="11"/>
      <color indexed="56"/>
      <name val="Calibri"/>
      <family val="2"/>
    </font>
    <font>
      <b/>
      <i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u val="single"/>
      <sz val="18"/>
      <color rgb="FFFF0000"/>
      <name val="Calibri"/>
      <family val="2"/>
    </font>
    <font>
      <sz val="11"/>
      <color theme="3"/>
      <name val="Calibri"/>
      <family val="2"/>
    </font>
    <font>
      <b/>
      <i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i/>
      <u val="single"/>
      <sz val="14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32" borderId="0">
      <alignment/>
      <protection/>
    </xf>
    <xf numFmtId="0" fontId="0" fillId="33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" fillId="32" borderId="10" xfId="57" applyFont="1" applyBorder="1" applyProtection="1">
      <alignment/>
      <protection/>
    </xf>
    <xf numFmtId="0" fontId="6" fillId="34" borderId="11" xfId="57" applyFont="1" applyFill="1" applyBorder="1" applyAlignment="1" applyProtection="1">
      <alignment horizontal="center"/>
      <protection locked="0"/>
    </xf>
    <xf numFmtId="0" fontId="5" fillId="32" borderId="12" xfId="57" applyFont="1" applyBorder="1" applyProtection="1">
      <alignment/>
      <protection/>
    </xf>
    <xf numFmtId="0" fontId="5" fillId="32" borderId="10" xfId="57" applyFont="1" applyBorder="1" applyAlignment="1" applyProtection="1">
      <alignment horizontal="left"/>
      <protection/>
    </xf>
    <xf numFmtId="0" fontId="7" fillId="34" borderId="10" xfId="57" applyFont="1" applyFill="1" applyBorder="1" applyProtection="1">
      <alignment/>
      <protection locked="0"/>
    </xf>
    <xf numFmtId="0" fontId="8" fillId="34" borderId="13" xfId="57" applyFont="1" applyFill="1" applyBorder="1" applyProtection="1">
      <alignment/>
      <protection/>
    </xf>
    <xf numFmtId="0" fontId="8" fillId="34" borderId="14" xfId="57" applyFont="1" applyFill="1" applyBorder="1" applyProtection="1">
      <alignment/>
      <protection/>
    </xf>
    <xf numFmtId="0" fontId="9" fillId="34" borderId="11" xfId="57" applyFont="1" applyFill="1" applyBorder="1" applyAlignment="1" applyProtection="1">
      <alignment horizontal="center"/>
      <protection locked="0"/>
    </xf>
    <xf numFmtId="0" fontId="5" fillId="32" borderId="11" xfId="57" applyFont="1" applyBorder="1" applyProtection="1">
      <alignment/>
      <protection/>
    </xf>
    <xf numFmtId="0" fontId="6" fillId="34" borderId="11" xfId="57" applyFont="1" applyFill="1" applyBorder="1" applyAlignment="1" applyProtection="1">
      <alignment horizontal="left"/>
      <protection locked="0"/>
    </xf>
    <xf numFmtId="0" fontId="5" fillId="32" borderId="15" xfId="57" applyFont="1" applyBorder="1" applyProtection="1">
      <alignment/>
      <protection/>
    </xf>
    <xf numFmtId="0" fontId="11" fillId="34" borderId="16" xfId="57" applyFont="1" applyFill="1" applyBorder="1" applyProtection="1">
      <alignment/>
      <protection/>
    </xf>
    <xf numFmtId="0" fontId="11" fillId="34" borderId="17" xfId="57" applyFont="1" applyFill="1" applyBorder="1" applyProtection="1">
      <alignment/>
      <protection/>
    </xf>
    <xf numFmtId="0" fontId="12" fillId="32" borderId="18" xfId="57" applyFont="1" applyBorder="1" applyProtection="1">
      <alignment/>
      <protection/>
    </xf>
    <xf numFmtId="0" fontId="5" fillId="32" borderId="19" xfId="57" applyFont="1" applyBorder="1" applyProtection="1">
      <alignment/>
      <protection/>
    </xf>
    <xf numFmtId="0" fontId="11" fillId="34" borderId="20" xfId="57" applyFont="1" applyFill="1" applyBorder="1" applyProtection="1">
      <alignment/>
      <protection/>
    </xf>
    <xf numFmtId="0" fontId="11" fillId="34" borderId="21" xfId="57" applyFont="1" applyFill="1" applyBorder="1" applyProtection="1">
      <alignment/>
      <protection/>
    </xf>
    <xf numFmtId="0" fontId="5" fillId="32" borderId="14" xfId="57" applyFont="1" applyBorder="1" applyProtection="1">
      <alignment/>
      <protection/>
    </xf>
    <xf numFmtId="0" fontId="10" fillId="34" borderId="14" xfId="57" applyFont="1" applyFill="1" applyBorder="1" applyAlignment="1" applyProtection="1">
      <alignment horizontal="center"/>
      <protection locked="0"/>
    </xf>
    <xf numFmtId="0" fontId="5" fillId="32" borderId="22" xfId="57" applyFont="1" applyBorder="1" applyProtection="1">
      <alignment/>
      <protection/>
    </xf>
    <xf numFmtId="0" fontId="10" fillId="34" borderId="10" xfId="57" applyFont="1" applyFill="1" applyBorder="1" applyAlignment="1" applyProtection="1">
      <alignment horizontal="left"/>
      <protection locked="0"/>
    </xf>
    <xf numFmtId="15" fontId="12" fillId="32" borderId="11" xfId="57" applyNumberFormat="1" applyFont="1" applyFill="1" applyBorder="1" applyAlignment="1" applyProtection="1">
      <alignment horizontal="center"/>
      <protection/>
    </xf>
    <xf numFmtId="16" fontId="6" fillId="34" borderId="11" xfId="57" applyNumberFormat="1" applyFont="1" applyFill="1" applyBorder="1" applyAlignment="1" applyProtection="1">
      <alignment horizontal="center"/>
      <protection locked="0"/>
    </xf>
    <xf numFmtId="0" fontId="12" fillId="32" borderId="20" xfId="57" applyFont="1" applyBorder="1" applyAlignment="1" applyProtection="1">
      <alignment horizontal="center"/>
      <protection/>
    </xf>
    <xf numFmtId="0" fontId="5" fillId="32" borderId="20" xfId="57" applyFont="1" applyBorder="1" applyProtection="1">
      <alignment/>
      <protection/>
    </xf>
    <xf numFmtId="0" fontId="8" fillId="32" borderId="20" xfId="57" applyFont="1" applyBorder="1" applyProtection="1">
      <alignment/>
      <protection/>
    </xf>
    <xf numFmtId="15" fontId="12" fillId="32" borderId="20" xfId="57" applyNumberFormat="1" applyFont="1" applyBorder="1" applyAlignment="1" applyProtection="1">
      <alignment horizontal="center"/>
      <protection/>
    </xf>
    <xf numFmtId="0" fontId="8" fillId="32" borderId="21" xfId="57" applyFont="1" applyBorder="1" applyProtection="1">
      <alignment/>
      <protection/>
    </xf>
    <xf numFmtId="0" fontId="3" fillId="32" borderId="23" xfId="57" applyFont="1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4" fillId="35" borderId="24" xfId="57" applyFont="1" applyFill="1" applyBorder="1" applyProtection="1">
      <alignment/>
      <protection locked="0"/>
    </xf>
    <xf numFmtId="0" fontId="65" fillId="35" borderId="16" xfId="57" applyFont="1" applyFill="1" applyBorder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5" borderId="0" xfId="0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68" fillId="36" borderId="31" xfId="0" applyFont="1" applyFill="1" applyBorder="1" applyAlignment="1">
      <alignment/>
    </xf>
    <xf numFmtId="0" fontId="63" fillId="36" borderId="0" xfId="0" applyFont="1" applyFill="1" applyBorder="1" applyAlignment="1">
      <alignment/>
    </xf>
    <xf numFmtId="0" fontId="63" fillId="36" borderId="28" xfId="0" applyFont="1" applyFill="1" applyBorder="1" applyAlignment="1">
      <alignment/>
    </xf>
    <xf numFmtId="0" fontId="63" fillId="36" borderId="30" xfId="0" applyFont="1" applyFill="1" applyBorder="1" applyAlignment="1">
      <alignment/>
    </xf>
    <xf numFmtId="0" fontId="63" fillId="36" borderId="32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66" fillId="35" borderId="33" xfId="0" applyFont="1" applyFill="1" applyBorder="1" applyAlignment="1">
      <alignment/>
    </xf>
    <xf numFmtId="1" fontId="69" fillId="36" borderId="0" xfId="0" applyNumberFormat="1" applyFont="1" applyFill="1" applyBorder="1" applyAlignment="1">
      <alignment/>
    </xf>
    <xf numFmtId="0" fontId="0" fillId="36" borderId="28" xfId="0" applyFill="1" applyBorder="1" applyAlignment="1">
      <alignment horizontal="left"/>
    </xf>
    <xf numFmtId="0" fontId="17" fillId="32" borderId="24" xfId="57" applyFont="1" applyBorder="1" applyProtection="1">
      <alignment/>
      <protection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7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6" fillId="0" borderId="0" xfId="0" applyFont="1" applyBorder="1" applyAlignment="1">
      <alignment/>
    </xf>
    <xf numFmtId="1" fontId="66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66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1" fontId="74" fillId="0" borderId="0" xfId="0" applyNumberFormat="1" applyFont="1" applyAlignment="1">
      <alignment/>
    </xf>
    <xf numFmtId="0" fontId="72" fillId="10" borderId="0" xfId="0" applyFont="1" applyFill="1" applyAlignment="1">
      <alignment/>
    </xf>
    <xf numFmtId="0" fontId="67" fillId="10" borderId="0" xfId="0" applyFont="1" applyFill="1" applyBorder="1" applyAlignment="1">
      <alignment/>
    </xf>
    <xf numFmtId="0" fontId="62" fillId="10" borderId="0" xfId="0" applyFont="1" applyFill="1" applyBorder="1" applyAlignment="1">
      <alignment/>
    </xf>
    <xf numFmtId="0" fontId="0" fillId="10" borderId="0" xfId="0" applyFill="1" applyAlignment="1">
      <alignment/>
    </xf>
    <xf numFmtId="0" fontId="67" fillId="10" borderId="0" xfId="0" applyFont="1" applyFill="1" applyAlignment="1">
      <alignment/>
    </xf>
    <xf numFmtId="0" fontId="6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xf_in_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/>
        <u val="single"/>
        <strike val="0"/>
      </font>
      <fill>
        <patternFill>
          <bgColor rgb="FFFF0000"/>
        </patternFill>
      </fill>
    </dxf>
    <dxf>
      <font>
        <b/>
        <i/>
        <u val="single"/>
        <color rgb="FFFF0000"/>
      </font>
      <fill>
        <patternFill>
          <bgColor theme="0"/>
        </patternFill>
      </fill>
    </dxf>
    <dxf>
      <font>
        <b/>
        <i/>
        <u val="single"/>
        <color rgb="FFFF0000"/>
      </font>
      <fill>
        <patternFill>
          <bgColor theme="0"/>
        </patternFill>
      </fill>
      <border/>
    </dxf>
    <dxf>
      <font>
        <b/>
        <i/>
        <u val="single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69</xdr:row>
      <xdr:rowOff>190500</xdr:rowOff>
    </xdr:from>
    <xdr:to>
      <xdr:col>1</xdr:col>
      <xdr:colOff>542925</xdr:colOff>
      <xdr:row>69</xdr:row>
      <xdr:rowOff>190500</xdr:rowOff>
    </xdr:to>
    <xdr:sp>
      <xdr:nvSpPr>
        <xdr:cNvPr id="1" name="Straight Connector 44"/>
        <xdr:cNvSpPr>
          <a:spLocks/>
        </xdr:cNvSpPr>
      </xdr:nvSpPr>
      <xdr:spPr>
        <a:xfrm>
          <a:off x="704850" y="13487400"/>
          <a:ext cx="447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70</xdr:row>
      <xdr:rowOff>190500</xdr:rowOff>
    </xdr:from>
    <xdr:to>
      <xdr:col>1</xdr:col>
      <xdr:colOff>590550</xdr:colOff>
      <xdr:row>70</xdr:row>
      <xdr:rowOff>190500</xdr:rowOff>
    </xdr:to>
    <xdr:sp>
      <xdr:nvSpPr>
        <xdr:cNvPr id="2" name="Straight Connector 46"/>
        <xdr:cNvSpPr>
          <a:spLocks/>
        </xdr:cNvSpPr>
      </xdr:nvSpPr>
      <xdr:spPr>
        <a:xfrm>
          <a:off x="923925" y="13696950"/>
          <a:ext cx="276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69</xdr:row>
      <xdr:rowOff>9525</xdr:rowOff>
    </xdr:from>
    <xdr:to>
      <xdr:col>2</xdr:col>
      <xdr:colOff>95250</xdr:colOff>
      <xdr:row>71</xdr:row>
      <xdr:rowOff>152400</xdr:rowOff>
    </xdr:to>
    <xdr:sp>
      <xdr:nvSpPr>
        <xdr:cNvPr id="3" name="Left Bracket 47"/>
        <xdr:cNvSpPr>
          <a:spLocks/>
        </xdr:cNvSpPr>
      </xdr:nvSpPr>
      <xdr:spPr>
        <a:xfrm>
          <a:off x="1238250" y="13306425"/>
          <a:ext cx="76200" cy="552450"/>
        </a:xfrm>
        <a:prstGeom prst="leftBracket">
          <a:avLst>
            <a:gd name="adj" fmla="val -4890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69</xdr:row>
      <xdr:rowOff>190500</xdr:rowOff>
    </xdr:from>
    <xdr:to>
      <xdr:col>2</xdr:col>
      <xdr:colOff>333375</xdr:colOff>
      <xdr:row>69</xdr:row>
      <xdr:rowOff>190500</xdr:rowOff>
    </xdr:to>
    <xdr:sp>
      <xdr:nvSpPr>
        <xdr:cNvPr id="4" name="Straight Connector 50"/>
        <xdr:cNvSpPr>
          <a:spLocks/>
        </xdr:cNvSpPr>
      </xdr:nvSpPr>
      <xdr:spPr>
        <a:xfrm>
          <a:off x="1314450" y="13487400"/>
          <a:ext cx="238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68</xdr:row>
      <xdr:rowOff>161925</xdr:rowOff>
    </xdr:from>
    <xdr:to>
      <xdr:col>4</xdr:col>
      <xdr:colOff>304800</xdr:colOff>
      <xdr:row>71</xdr:row>
      <xdr:rowOff>161925</xdr:rowOff>
    </xdr:to>
    <xdr:sp>
      <xdr:nvSpPr>
        <xdr:cNvPr id="5" name="Right Bracket 52"/>
        <xdr:cNvSpPr>
          <a:spLocks/>
        </xdr:cNvSpPr>
      </xdr:nvSpPr>
      <xdr:spPr>
        <a:xfrm>
          <a:off x="2714625" y="13268325"/>
          <a:ext cx="76200" cy="600075"/>
        </a:xfrm>
        <a:prstGeom prst="rightBracket">
          <a:avLst>
            <a:gd name="adj" fmla="val -4897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11</xdr:row>
      <xdr:rowOff>57150</xdr:rowOff>
    </xdr:from>
    <xdr:to>
      <xdr:col>8</xdr:col>
      <xdr:colOff>504825</xdr:colOff>
      <xdr:row>29</xdr:row>
      <xdr:rowOff>161925</xdr:rowOff>
    </xdr:to>
    <xdr:grpSp>
      <xdr:nvGrpSpPr>
        <xdr:cNvPr id="6" name="Group 57"/>
        <xdr:cNvGrpSpPr>
          <a:grpSpLocks/>
        </xdr:cNvGrpSpPr>
      </xdr:nvGrpSpPr>
      <xdr:grpSpPr>
        <a:xfrm>
          <a:off x="3028950" y="2105025"/>
          <a:ext cx="2619375" cy="3838575"/>
          <a:chOff x="3019425" y="6210300"/>
          <a:chExt cx="2612869" cy="4171950"/>
        </a:xfrm>
        <a:solidFill>
          <a:srgbClr val="FFFFFF"/>
        </a:solidFill>
      </xdr:grpSpPr>
      <xdr:sp>
        <xdr:nvSpPr>
          <xdr:cNvPr id="7" name="Rectangle 1"/>
          <xdr:cNvSpPr>
            <a:spLocks/>
          </xdr:cNvSpPr>
        </xdr:nvSpPr>
        <xdr:spPr>
          <a:xfrm>
            <a:off x="3544612" y="6210300"/>
            <a:ext cx="796925" cy="2848399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2"/>
          <xdr:cNvSpPr>
            <a:spLocks/>
          </xdr:cNvSpPr>
        </xdr:nvSpPr>
        <xdr:spPr>
          <a:xfrm>
            <a:off x="3589030" y="6210300"/>
            <a:ext cx="707434" cy="2870302"/>
          </a:xfrm>
          <a:prstGeom prst="rect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3"/>
          <xdr:cNvSpPr>
            <a:spLocks/>
          </xdr:cNvSpPr>
        </xdr:nvSpPr>
        <xdr:spPr>
          <a:xfrm>
            <a:off x="4341537" y="6616022"/>
            <a:ext cx="400422" cy="151859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Arrow Connector 5"/>
          <xdr:cNvSpPr>
            <a:spLocks/>
          </xdr:cNvSpPr>
        </xdr:nvSpPr>
        <xdr:spPr>
          <a:xfrm>
            <a:off x="4341537" y="7366973"/>
            <a:ext cx="1001382" cy="1379872"/>
          </a:xfrm>
          <a:prstGeom prst="straightConnector1">
            <a:avLst/>
          </a:prstGeom>
          <a:noFill/>
          <a:ln w="1587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Arc 6"/>
          <xdr:cNvSpPr>
            <a:spLocks/>
          </xdr:cNvSpPr>
        </xdr:nvSpPr>
        <xdr:spPr>
          <a:xfrm rot="7933226">
            <a:off x="4599558" y="7378446"/>
            <a:ext cx="516042" cy="1429936"/>
          </a:xfrm>
          <a:custGeom>
            <a:pathLst>
              <a:path stroke="0" h="516342" w="1429590">
                <a:moveTo>
                  <a:pt x="729277" y="53"/>
                </a:moveTo>
                <a:cubicBezTo>
                  <a:pt x="1118323" y="2901"/>
                  <a:pt x="1429590" y="117626"/>
                  <a:pt x="1429590" y="258171"/>
                </a:cubicBezTo>
                <a:lnTo>
                  <a:pt x="714795" y="258171"/>
                </a:lnTo>
                <a:lnTo>
                  <a:pt x="729277" y="53"/>
                </a:lnTo>
                <a:close/>
              </a:path>
              <a:path fill="none" h="516342" w="1429590">
                <a:moveTo>
                  <a:pt x="729277" y="53"/>
                </a:moveTo>
                <a:cubicBezTo>
                  <a:pt x="1118323" y="2901"/>
                  <a:pt x="1429590" y="117626"/>
                  <a:pt x="1429590" y="25817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ounded Rectangle 7"/>
          <xdr:cNvSpPr>
            <a:spLocks/>
          </xdr:cNvSpPr>
        </xdr:nvSpPr>
        <xdr:spPr>
          <a:xfrm>
            <a:off x="3468838" y="9442518"/>
            <a:ext cx="836771" cy="639351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Rounded Rectangle 8"/>
          <xdr:cNvSpPr>
            <a:spLocks/>
          </xdr:cNvSpPr>
        </xdr:nvSpPr>
        <xdr:spPr>
          <a:xfrm>
            <a:off x="3522402" y="9481109"/>
            <a:ext cx="734216" cy="562170"/>
          </a:xfrm>
          <a:prstGeom prst="round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TextBox 9"/>
          <xdr:cNvSpPr txBox="1">
            <a:spLocks noChangeArrowheads="1"/>
          </xdr:cNvSpPr>
        </xdr:nvSpPr>
        <xdr:spPr>
          <a:xfrm>
            <a:off x="3411355" y="10143406"/>
            <a:ext cx="311585" cy="1887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</a:t>
            </a:r>
          </a:p>
        </xdr:txBody>
      </xdr:sp>
      <xdr:sp textlink="$C$21">
        <xdr:nvSpPr>
          <xdr:cNvPr id="15" name="TextBox 10"/>
          <xdr:cNvSpPr txBox="1">
            <a:spLocks noChangeArrowheads="1"/>
          </xdr:cNvSpPr>
        </xdr:nvSpPr>
        <xdr:spPr>
          <a:xfrm>
            <a:off x="4372891" y="9731426"/>
            <a:ext cx="436349" cy="2451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e0ee345-aad2-4b56-94d5-91aa245195ef}" type="TxLink"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152</a:t>
            </a:fld>
          </a:p>
        </xdr:txBody>
      </xdr:sp>
      <xdr:sp>
        <xdr:nvSpPr>
          <xdr:cNvPr id="16" name="Straight Connector 12"/>
          <xdr:cNvSpPr>
            <a:spLocks/>
          </xdr:cNvSpPr>
        </xdr:nvSpPr>
        <xdr:spPr>
          <a:xfrm>
            <a:off x="3304228" y="9731426"/>
            <a:ext cx="516042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Straight Connector 14"/>
          <xdr:cNvSpPr>
            <a:spLocks/>
          </xdr:cNvSpPr>
        </xdr:nvSpPr>
        <xdr:spPr>
          <a:xfrm>
            <a:off x="3468838" y="9748114"/>
            <a:ext cx="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traight Connector 16"/>
          <xdr:cNvSpPr>
            <a:spLocks/>
          </xdr:cNvSpPr>
        </xdr:nvSpPr>
        <xdr:spPr>
          <a:xfrm flipV="1">
            <a:off x="3335582" y="9686577"/>
            <a:ext cx="218175" cy="128287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Straight Connector 22"/>
          <xdr:cNvSpPr>
            <a:spLocks/>
          </xdr:cNvSpPr>
        </xdr:nvSpPr>
        <xdr:spPr>
          <a:xfrm flipV="1">
            <a:off x="3438137" y="9659460"/>
            <a:ext cx="218175" cy="11160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TextBox 23"/>
          <xdr:cNvSpPr txBox="1">
            <a:spLocks noChangeArrowheads="1"/>
          </xdr:cNvSpPr>
        </xdr:nvSpPr>
        <xdr:spPr>
          <a:xfrm>
            <a:off x="3077561" y="9492582"/>
            <a:ext cx="209030" cy="2169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</a:p>
        </xdr:txBody>
      </xdr:sp>
      <xdr:sp textlink="$C$22">
        <xdr:nvSpPr>
          <xdr:cNvPr id="21" name="TextBox 24"/>
          <xdr:cNvSpPr txBox="1">
            <a:spLocks noChangeArrowheads="1"/>
          </xdr:cNvSpPr>
        </xdr:nvSpPr>
        <xdr:spPr>
          <a:xfrm>
            <a:off x="3019425" y="9731426"/>
            <a:ext cx="400422" cy="2670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3eda736-2e53-4cc4-aaca-0257ff474d6d}" type="TxLink"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6.4</a:t>
            </a:fld>
          </a:p>
        </xdr:txBody>
      </xdr:sp>
      <xdr:sp>
        <xdr:nvSpPr>
          <xdr:cNvPr id="22" name="TextBox 25"/>
          <xdr:cNvSpPr txBox="1">
            <a:spLocks noChangeArrowheads="1"/>
          </xdr:cNvSpPr>
        </xdr:nvSpPr>
        <xdr:spPr>
          <a:xfrm>
            <a:off x="4354601" y="9469636"/>
            <a:ext cx="512122" cy="2169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23" name="Straight Connector 27"/>
          <xdr:cNvSpPr>
            <a:spLocks/>
          </xdr:cNvSpPr>
        </xdr:nvSpPr>
        <xdr:spPr>
          <a:xfrm>
            <a:off x="3780423" y="6616022"/>
            <a:ext cx="351431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traight Connector 28"/>
          <xdr:cNvSpPr>
            <a:spLocks/>
          </xdr:cNvSpPr>
        </xdr:nvSpPr>
        <xdr:spPr>
          <a:xfrm>
            <a:off x="3762786" y="8124182"/>
            <a:ext cx="418712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traight Connector 30"/>
          <xdr:cNvSpPr>
            <a:spLocks/>
          </xdr:cNvSpPr>
        </xdr:nvSpPr>
        <xdr:spPr>
          <a:xfrm>
            <a:off x="3936542" y="6488778"/>
            <a:ext cx="0" cy="1690683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TextBox 32"/>
          <xdr:cNvSpPr txBox="1">
            <a:spLocks noChangeArrowheads="1"/>
          </xdr:cNvSpPr>
        </xdr:nvSpPr>
        <xdr:spPr>
          <a:xfrm>
            <a:off x="3629530" y="6894500"/>
            <a:ext cx="262593" cy="5673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 vert="vert27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</a:p>
        </xdr:txBody>
      </xdr:sp>
      <xdr:sp textlink="$C$27">
        <xdr:nvSpPr>
          <xdr:cNvPr id="27" name="TextBox 33"/>
          <xdr:cNvSpPr txBox="1">
            <a:spLocks noChangeArrowheads="1"/>
          </xdr:cNvSpPr>
        </xdr:nvSpPr>
        <xdr:spPr>
          <a:xfrm>
            <a:off x="3941115" y="7039475"/>
            <a:ext cx="284803" cy="467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 vert="vert270"/>
          <a:p>
            <a:pPr algn="l">
              <a:defRPr/>
            </a:pPr>
            <a:fld id="{8fe1dafc-4312-4ea7-b0d7-c76cf613080f}" type="TxLink"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230</a:t>
            </a:fld>
          </a:p>
        </xdr:txBody>
      </xdr:sp>
      <xdr:sp>
        <xdr:nvSpPr>
          <xdr:cNvPr id="28" name="TextBox 34"/>
          <xdr:cNvSpPr txBox="1">
            <a:spLocks noChangeArrowheads="1"/>
          </xdr:cNvSpPr>
        </xdr:nvSpPr>
        <xdr:spPr>
          <a:xfrm>
            <a:off x="4372891" y="8257684"/>
            <a:ext cx="275658" cy="2784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29" name="Straight Arrow Connector 40"/>
          <xdr:cNvSpPr>
            <a:spLocks/>
          </xdr:cNvSpPr>
        </xdr:nvSpPr>
        <xdr:spPr>
          <a:xfrm flipV="1">
            <a:off x="4341537" y="7361758"/>
            <a:ext cx="1032736" cy="5215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TextBox 41"/>
          <xdr:cNvSpPr txBox="1">
            <a:spLocks noChangeArrowheads="1"/>
          </xdr:cNvSpPr>
        </xdr:nvSpPr>
        <xdr:spPr>
          <a:xfrm>
            <a:off x="4817732" y="7006099"/>
            <a:ext cx="752506" cy="2617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*sin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θ</a:t>
            </a:r>
          </a:p>
        </xdr:txBody>
      </xdr:sp>
      <xdr:sp textlink="$B$16">
        <xdr:nvSpPr>
          <xdr:cNvPr id="31" name="TextBox 42"/>
          <xdr:cNvSpPr txBox="1">
            <a:spLocks noChangeArrowheads="1"/>
          </xdr:cNvSpPr>
        </xdr:nvSpPr>
        <xdr:spPr>
          <a:xfrm>
            <a:off x="4839941" y="7423294"/>
            <a:ext cx="569605" cy="255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0" tIns="45720" rIns="91440" bIns="45720"/>
          <a:p>
            <a:pPr algn="l">
              <a:defRPr/>
            </a:pPr>
            <a:fld id="{2db90dc5-38be-46b9-a1ec-29ae28d81eba}" type="TxLink"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76</a:t>
            </a:fld>
          </a:p>
        </xdr:txBody>
      </xdr:sp>
      <xdr:sp textlink="$C$20">
        <xdr:nvSpPr>
          <xdr:cNvPr id="32" name="TextBox 54"/>
          <xdr:cNvSpPr txBox="1">
            <a:spLocks noChangeArrowheads="1"/>
          </xdr:cNvSpPr>
        </xdr:nvSpPr>
        <xdr:spPr>
          <a:xfrm>
            <a:off x="3829414" y="10153836"/>
            <a:ext cx="436349" cy="2284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caf7fa7-d0bb-4e68-a86a-ff58f000acef}" type="TxLink"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152</a:t>
            </a:fld>
          </a:p>
        </xdr:txBody>
      </xdr:sp>
      <xdr:sp textlink="$B$17">
        <xdr:nvSpPr>
          <xdr:cNvPr id="33" name="TextBox 55"/>
          <xdr:cNvSpPr txBox="1">
            <a:spLocks noChangeArrowheads="1"/>
          </xdr:cNvSpPr>
        </xdr:nvSpPr>
        <xdr:spPr>
          <a:xfrm rot="3895511">
            <a:off x="4599558" y="8251427"/>
            <a:ext cx="324649" cy="1116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0" tIns="45720" rIns="91440" bIns="45720" anchor="b" vert="vert270"/>
          <a:p>
            <a:pPr algn="l">
              <a:defRPr/>
            </a:pPr>
            <a:fld id="{c9f97529-37d2-4a19-9d43-2734b3934e6d}" type="TxLink"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fld>
          </a:p>
        </xdr:txBody>
      </xdr:sp>
      <xdr:sp>
        <xdr:nvSpPr>
          <xdr:cNvPr id="34" name="TextBox 56"/>
          <xdr:cNvSpPr txBox="1">
            <a:spLocks noChangeArrowheads="1"/>
          </xdr:cNvSpPr>
        </xdr:nvSpPr>
        <xdr:spPr>
          <a:xfrm>
            <a:off x="5182881" y="7400349"/>
            <a:ext cx="449413" cy="2617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W21" sqref="W21"/>
    </sheetView>
  </sheetViews>
  <sheetFormatPr defaultColWidth="9.140625" defaultRowHeight="15"/>
  <cols>
    <col min="4" max="4" width="9.8515625" style="0" customWidth="1"/>
    <col min="6" max="6" width="11.00390625" style="0" customWidth="1"/>
    <col min="7" max="7" width="10.57421875" style="0" customWidth="1"/>
    <col min="9" max="9" width="17.8515625" style="0" customWidth="1"/>
  </cols>
  <sheetData>
    <row r="1" spans="1:9" ht="15">
      <c r="A1" s="29" t="s">
        <v>11</v>
      </c>
      <c r="B1" s="30"/>
      <c r="C1" s="30"/>
      <c r="D1" s="30"/>
      <c r="E1" s="30"/>
      <c r="F1" s="30"/>
      <c r="G1" s="31"/>
      <c r="H1" s="1" t="s">
        <v>0</v>
      </c>
      <c r="I1" s="2"/>
    </row>
    <row r="2" spans="1:9" ht="15">
      <c r="A2" s="34" t="s">
        <v>13</v>
      </c>
      <c r="B2" s="35"/>
      <c r="C2" s="32"/>
      <c r="D2" s="32"/>
      <c r="E2" s="32"/>
      <c r="F2" s="32"/>
      <c r="G2" s="33"/>
      <c r="H2" s="3" t="s">
        <v>1</v>
      </c>
      <c r="I2" s="2"/>
    </row>
    <row r="3" spans="1:9" ht="15">
      <c r="A3" s="4" t="s">
        <v>2</v>
      </c>
      <c r="B3" s="5" t="s">
        <v>75</v>
      </c>
      <c r="C3" s="6"/>
      <c r="D3" s="6"/>
      <c r="E3" s="7"/>
      <c r="F3" s="1" t="s">
        <v>3</v>
      </c>
      <c r="G3" s="8"/>
      <c r="H3" s="9" t="s">
        <v>4</v>
      </c>
      <c r="I3" s="10"/>
    </row>
    <row r="4" spans="1:9" ht="14.25">
      <c r="A4" s="11" t="s">
        <v>5</v>
      </c>
      <c r="D4" s="12"/>
      <c r="E4" s="12"/>
      <c r="F4" s="12"/>
      <c r="G4" s="13"/>
      <c r="H4" s="3"/>
      <c r="I4" s="14"/>
    </row>
    <row r="5" spans="1:9" ht="14.25">
      <c r="A5" s="15"/>
      <c r="D5" s="16"/>
      <c r="E5" s="16"/>
      <c r="F5" s="16"/>
      <c r="G5" s="17"/>
      <c r="H5" s="9" t="s">
        <v>6</v>
      </c>
      <c r="I5" s="18" t="s">
        <v>7</v>
      </c>
    </row>
    <row r="6" spans="1:9" ht="14.25">
      <c r="A6" s="9" t="s">
        <v>8</v>
      </c>
      <c r="B6" s="19" t="s">
        <v>9</v>
      </c>
      <c r="C6" s="20" t="s">
        <v>10</v>
      </c>
      <c r="D6" s="21"/>
      <c r="E6" s="7"/>
      <c r="F6" s="20" t="s">
        <v>7</v>
      </c>
      <c r="G6" s="22">
        <f ca="1">TODAY()</f>
        <v>44517</v>
      </c>
      <c r="H6" s="2">
        <v>0</v>
      </c>
      <c r="I6" s="23"/>
    </row>
    <row r="7" spans="1:9" ht="14.25">
      <c r="A7" s="3" t="s">
        <v>12</v>
      </c>
      <c r="B7" s="24"/>
      <c r="C7" s="25"/>
      <c r="D7" s="24"/>
      <c r="E7" s="26"/>
      <c r="F7" s="25"/>
      <c r="G7" s="27"/>
      <c r="H7" s="26"/>
      <c r="I7" s="28"/>
    </row>
    <row r="8" spans="1:8" ht="14.25">
      <c r="A8" s="63" t="s">
        <v>74</v>
      </c>
      <c r="B8" s="64"/>
      <c r="C8" s="64"/>
      <c r="D8" s="64"/>
      <c r="E8" s="64"/>
      <c r="F8" s="64"/>
      <c r="G8" s="64"/>
      <c r="H8" s="64"/>
    </row>
    <row r="9" spans="1:8" ht="15.75">
      <c r="A9" s="63" t="s">
        <v>62</v>
      </c>
      <c r="B9" s="64"/>
      <c r="C9" s="64"/>
      <c r="D9" s="64"/>
      <c r="E9" s="64"/>
      <c r="F9" s="64"/>
      <c r="G9" s="64"/>
      <c r="H9" s="64"/>
    </row>
    <row r="11" ht="14.25" thickBot="1">
      <c r="J11" s="41"/>
    </row>
    <row r="12" spans="1:4" ht="23.25">
      <c r="A12" s="51" t="s">
        <v>50</v>
      </c>
      <c r="B12" s="44"/>
      <c r="C12" s="44"/>
      <c r="D12" s="45"/>
    </row>
    <row r="13" spans="1:4" ht="15">
      <c r="A13" s="46"/>
      <c r="B13" s="47"/>
      <c r="C13" s="47"/>
      <c r="D13" s="48"/>
    </row>
    <row r="14" spans="1:4" ht="15">
      <c r="A14" s="46" t="s">
        <v>26</v>
      </c>
      <c r="B14" s="47"/>
      <c r="C14" s="47"/>
      <c r="D14" s="48"/>
    </row>
    <row r="15" spans="1:4" ht="18">
      <c r="A15" s="46" t="s">
        <v>31</v>
      </c>
      <c r="B15" s="52">
        <v>152</v>
      </c>
      <c r="C15" s="52" t="s">
        <v>28</v>
      </c>
      <c r="D15" s="48"/>
    </row>
    <row r="16" spans="1:4" ht="18">
      <c r="A16" s="46" t="s">
        <v>30</v>
      </c>
      <c r="B16" s="61">
        <f>B15*SIN(B17*PI()/180)</f>
        <v>75.99999999999999</v>
      </c>
      <c r="C16" s="56" t="s">
        <v>28</v>
      </c>
      <c r="D16" s="62" t="s">
        <v>55</v>
      </c>
    </row>
    <row r="17" spans="1:4" ht="15">
      <c r="A17" s="46" t="s">
        <v>27</v>
      </c>
      <c r="B17" s="52">
        <v>30</v>
      </c>
      <c r="C17" s="47"/>
      <c r="D17" s="48"/>
    </row>
    <row r="18" spans="1:4" ht="15">
      <c r="A18" s="46" t="s">
        <v>20</v>
      </c>
      <c r="B18" s="47"/>
      <c r="C18" s="47"/>
      <c r="D18" s="48"/>
    </row>
    <row r="19" spans="1:4" ht="15">
      <c r="A19" s="46" t="s">
        <v>14</v>
      </c>
      <c r="B19" s="47"/>
      <c r="C19" s="47"/>
      <c r="D19" s="48"/>
    </row>
    <row r="20" spans="1:4" ht="15">
      <c r="A20" s="46" t="s">
        <v>15</v>
      </c>
      <c r="B20" s="47"/>
      <c r="C20" s="52">
        <v>152</v>
      </c>
      <c r="D20" s="53" t="s">
        <v>29</v>
      </c>
    </row>
    <row r="21" spans="1:4" ht="15">
      <c r="A21" s="46" t="s">
        <v>16</v>
      </c>
      <c r="B21" s="47"/>
      <c r="C21" s="52">
        <v>152</v>
      </c>
      <c r="D21" s="53" t="s">
        <v>29</v>
      </c>
    </row>
    <row r="22" spans="1:4" ht="15">
      <c r="A22" s="46" t="s">
        <v>17</v>
      </c>
      <c r="B22" s="47"/>
      <c r="C22" s="52">
        <v>6.4</v>
      </c>
      <c r="D22" s="53" t="s">
        <v>29</v>
      </c>
    </row>
    <row r="23" spans="1:4" ht="17.25">
      <c r="A23" s="46" t="s">
        <v>18</v>
      </c>
      <c r="B23" s="47"/>
      <c r="C23" s="52">
        <v>0.35</v>
      </c>
      <c r="D23" s="53" t="s">
        <v>51</v>
      </c>
    </row>
    <row r="24" spans="1:4" ht="17.25">
      <c r="A24" s="46" t="s">
        <v>19</v>
      </c>
      <c r="B24" s="47"/>
      <c r="C24" s="52">
        <v>0.45</v>
      </c>
      <c r="D24" s="53" t="s">
        <v>51</v>
      </c>
    </row>
    <row r="25" spans="1:4" ht="15">
      <c r="A25" s="46"/>
      <c r="B25" s="47"/>
      <c r="C25" s="52"/>
      <c r="D25" s="53"/>
    </row>
    <row r="26" spans="1:4" ht="15">
      <c r="A26" s="46" t="s">
        <v>21</v>
      </c>
      <c r="B26" s="47"/>
      <c r="C26" s="52"/>
      <c r="D26" s="53"/>
    </row>
    <row r="27" spans="1:4" ht="15">
      <c r="A27" s="46" t="s">
        <v>22</v>
      </c>
      <c r="B27" s="47"/>
      <c r="C27" s="52">
        <v>230</v>
      </c>
      <c r="D27" s="53" t="s">
        <v>29</v>
      </c>
    </row>
    <row r="28" spans="1:4" ht="18">
      <c r="A28" s="46" t="s">
        <v>25</v>
      </c>
      <c r="B28" s="47"/>
      <c r="C28" s="52">
        <v>12.7</v>
      </c>
      <c r="D28" s="53" t="s">
        <v>29</v>
      </c>
    </row>
    <row r="29" spans="1:4" ht="17.25">
      <c r="A29" s="46" t="s">
        <v>23</v>
      </c>
      <c r="B29" s="47"/>
      <c r="C29" s="52">
        <v>0.35</v>
      </c>
      <c r="D29" s="53" t="s">
        <v>51</v>
      </c>
    </row>
    <row r="30" spans="1:4" ht="18" thickBot="1">
      <c r="A30" s="49" t="s">
        <v>24</v>
      </c>
      <c r="B30" s="50"/>
      <c r="C30" s="54">
        <v>0.45</v>
      </c>
      <c r="D30" s="55" t="s">
        <v>51</v>
      </c>
    </row>
    <row r="34" spans="1:4" ht="18">
      <c r="A34" s="76" t="s">
        <v>47</v>
      </c>
      <c r="B34" s="76"/>
      <c r="C34" s="76"/>
      <c r="D34" s="76"/>
    </row>
    <row r="36" spans="1:5" ht="14.25">
      <c r="A36" s="58" t="s">
        <v>52</v>
      </c>
      <c r="B36" s="58"/>
      <c r="C36" s="59" t="s">
        <v>53</v>
      </c>
      <c r="E36" s="60" t="str">
        <f>IF($B$17&gt;=30,"OK","FAIL")</f>
        <v>OK</v>
      </c>
    </row>
    <row r="38" spans="1:5" ht="14.25">
      <c r="A38" s="58" t="s">
        <v>54</v>
      </c>
      <c r="B38" s="58"/>
      <c r="C38" s="58"/>
      <c r="E38" s="60"/>
    </row>
    <row r="39" spans="1:5" ht="14.25">
      <c r="A39" t="s">
        <v>60</v>
      </c>
      <c r="E39" s="60" t="str">
        <f>IF($D$42&lt;40,"OK","FAIL")</f>
        <v>OK</v>
      </c>
    </row>
    <row r="40" ht="14.25">
      <c r="A40" t="s">
        <v>71</v>
      </c>
    </row>
    <row r="41" spans="1:4" ht="14.25">
      <c r="A41" t="s">
        <v>48</v>
      </c>
      <c r="D41">
        <f>C21</f>
        <v>152</v>
      </c>
    </row>
    <row r="42" spans="1:5" ht="14.25">
      <c r="A42" t="s">
        <v>49</v>
      </c>
      <c r="D42">
        <f>C21/C22</f>
        <v>23.75</v>
      </c>
      <c r="E42" s="60"/>
    </row>
    <row r="43" ht="14.25">
      <c r="E43" s="72"/>
    </row>
    <row r="44" spans="1:5" ht="14.25">
      <c r="A44" t="s">
        <v>56</v>
      </c>
      <c r="E44" s="60" t="str">
        <f>IF($D$45&lt;=$D$46,"OK","FAIL")</f>
        <v>OK</v>
      </c>
    </row>
    <row r="45" spans="1:6" ht="14.25">
      <c r="A45" t="s">
        <v>58</v>
      </c>
      <c r="D45">
        <f>($C$21-3*$C$22)/$C$22</f>
        <v>20.75</v>
      </c>
      <c r="F45" t="s">
        <v>59</v>
      </c>
    </row>
    <row r="46" spans="1:6" ht="14.25">
      <c r="A46" t="s">
        <v>57</v>
      </c>
      <c r="D46" s="40">
        <f>1.4*SQRT(200000/350)</f>
        <v>33.46640106136302</v>
      </c>
      <c r="F46" t="s">
        <v>59</v>
      </c>
    </row>
    <row r="47" spans="1:7" ht="14.25">
      <c r="A47" s="81" t="s">
        <v>72</v>
      </c>
      <c r="B47" s="81"/>
      <c r="C47" s="81"/>
      <c r="D47" s="81"/>
      <c r="E47" s="81"/>
      <c r="F47" s="81"/>
      <c r="G47" s="81"/>
    </row>
    <row r="48" ht="14.25">
      <c r="D48" s="40"/>
    </row>
    <row r="49" spans="1:6" ht="14.25">
      <c r="A49" s="77" t="s">
        <v>69</v>
      </c>
      <c r="B49" s="77"/>
      <c r="C49" s="77"/>
      <c r="D49" s="78"/>
      <c r="E49" s="79"/>
      <c r="F49" s="79"/>
    </row>
    <row r="50" spans="1:4" ht="14.25">
      <c r="A50" s="67"/>
      <c r="B50" s="67"/>
      <c r="C50" s="67"/>
      <c r="D50" s="68"/>
    </row>
    <row r="51" spans="1:5" ht="15.75">
      <c r="A51" s="69" t="s">
        <v>45</v>
      </c>
      <c r="B51" s="70">
        <f>1*$C$73</f>
        <v>107.24172375872948</v>
      </c>
      <c r="C51" s="71" t="s">
        <v>44</v>
      </c>
      <c r="E51" s="72" t="str">
        <f>IF($C$81&gt;$B$16,"OK","FAIL")</f>
        <v>OK</v>
      </c>
    </row>
    <row r="53" spans="1:7" ht="14.25">
      <c r="A53" s="80" t="s">
        <v>63</v>
      </c>
      <c r="B53" s="80"/>
      <c r="C53" s="80"/>
      <c r="D53" s="80"/>
      <c r="E53" s="80"/>
      <c r="F53" s="42"/>
      <c r="G53" s="73"/>
    </row>
    <row r="54" spans="1:7" ht="14.25">
      <c r="A54" s="43" t="s">
        <v>73</v>
      </c>
      <c r="B54" s="74"/>
      <c r="C54" s="74"/>
      <c r="D54" s="75"/>
      <c r="E54" s="58"/>
      <c r="F54" s="73"/>
      <c r="G54" s="73"/>
    </row>
    <row r="56" spans="1:5" ht="15.75">
      <c r="A56" t="s">
        <v>66</v>
      </c>
      <c r="C56" s="39">
        <f>$C$22*($C$24/$C$29)</f>
        <v>8.22857142857143</v>
      </c>
      <c r="E56" s="60" t="str">
        <f>IF($C$28&lt;=$C$87,"OK","FAIL_Should Use Thiner ShearTab")</f>
        <v>FAIL_Should Use Thiner ShearTab</v>
      </c>
    </row>
    <row r="57" spans="3:5" ht="14.25">
      <c r="C57" s="39"/>
      <c r="E57" s="72"/>
    </row>
    <row r="58" spans="3:5" ht="14.25">
      <c r="C58" s="39"/>
      <c r="E58" s="72"/>
    </row>
    <row r="59" spans="3:5" ht="14.25">
      <c r="C59" s="39"/>
      <c r="E59" s="72"/>
    </row>
    <row r="60" spans="3:5" ht="14.25">
      <c r="C60" s="39"/>
      <c r="E60" s="72"/>
    </row>
    <row r="61" spans="3:5" ht="14.25">
      <c r="C61" s="39"/>
      <c r="E61" s="72"/>
    </row>
    <row r="62" spans="3:5" ht="14.25">
      <c r="C62" s="39"/>
      <c r="E62" s="72"/>
    </row>
    <row r="63" spans="3:5" ht="14.25">
      <c r="C63" s="39"/>
      <c r="E63" s="72"/>
    </row>
    <row r="65" spans="1:4" ht="14.25">
      <c r="A65" s="43" t="s">
        <v>61</v>
      </c>
      <c r="B65" s="43"/>
      <c r="C65" s="43"/>
      <c r="D65" s="43"/>
    </row>
    <row r="67" spans="1:3" ht="18">
      <c r="A67" s="65" t="s">
        <v>32</v>
      </c>
      <c r="B67" s="66"/>
      <c r="C67" s="66"/>
    </row>
    <row r="68" spans="1:2" ht="14.25">
      <c r="A68" s="36" t="s">
        <v>34</v>
      </c>
      <c r="B68">
        <v>1</v>
      </c>
    </row>
    <row r="70" spans="1:4" ht="16.5">
      <c r="A70" t="s">
        <v>33</v>
      </c>
      <c r="B70" s="38" t="s">
        <v>35</v>
      </c>
      <c r="C70" s="37" t="s">
        <v>39</v>
      </c>
      <c r="D70" t="s">
        <v>38</v>
      </c>
    </row>
    <row r="71" spans="2:3" ht="15.75">
      <c r="B71" s="38" t="s">
        <v>41</v>
      </c>
      <c r="C71" s="37" t="s">
        <v>16</v>
      </c>
    </row>
    <row r="72" spans="2:8" ht="14.25">
      <c r="B72" s="38" t="s">
        <v>16</v>
      </c>
      <c r="H72" t="s">
        <v>70</v>
      </c>
    </row>
    <row r="73" spans="1:5" ht="15.75">
      <c r="A73" t="s">
        <v>33</v>
      </c>
      <c r="B73" s="38"/>
      <c r="C73" s="40">
        <f>C75/C76*(C77+C78)</f>
        <v>107.24172375872948</v>
      </c>
      <c r="D73" t="s">
        <v>42</v>
      </c>
      <c r="E73" t="s">
        <v>40</v>
      </c>
    </row>
    <row r="75" spans="1:5" ht="15.75">
      <c r="A75" t="s">
        <v>35</v>
      </c>
      <c r="C75" s="39">
        <f>C23*C22^2</f>
        <v>14.336000000000002</v>
      </c>
      <c r="E75" t="s">
        <v>40</v>
      </c>
    </row>
    <row r="76" spans="1:3" ht="15.75">
      <c r="A76" t="s">
        <v>36</v>
      </c>
      <c r="C76" s="39">
        <f>1-C28/C21</f>
        <v>0.9164473684210527</v>
      </c>
    </row>
    <row r="77" spans="1:5" ht="14.25">
      <c r="A77" t="s">
        <v>37</v>
      </c>
      <c r="C77" s="39">
        <f>2*C27/C21</f>
        <v>3.026315789473684</v>
      </c>
      <c r="E77" t="s">
        <v>40</v>
      </c>
    </row>
    <row r="78" spans="1:5" ht="15.75">
      <c r="A78" t="s">
        <v>38</v>
      </c>
      <c r="C78" s="39">
        <f>4*SQRT(1-C28/C21)</f>
        <v>3.8292503045291832</v>
      </c>
      <c r="E78" t="s">
        <v>40</v>
      </c>
    </row>
    <row r="80" ht="14.25">
      <c r="A80" t="s">
        <v>43</v>
      </c>
    </row>
    <row r="81" spans="1:5" ht="15.75">
      <c r="A81" s="36" t="s">
        <v>46</v>
      </c>
      <c r="C81" s="40">
        <f>1*C73</f>
        <v>107.24172375872948</v>
      </c>
      <c r="D81" t="s">
        <v>44</v>
      </c>
      <c r="E81" s="41" t="str">
        <f>IF($C$81&gt;$B$16,"OK","FAIL")</f>
        <v>OK</v>
      </c>
    </row>
    <row r="83" spans="1:6" ht="18">
      <c r="A83" s="57" t="s">
        <v>63</v>
      </c>
      <c r="B83" s="57"/>
      <c r="C83" s="57"/>
      <c r="D83" s="57"/>
      <c r="E83" s="57"/>
      <c r="F83" s="57"/>
    </row>
    <row r="84" ht="14.25">
      <c r="A84" t="s">
        <v>64</v>
      </c>
    </row>
    <row r="85" spans="1:4" ht="14.25">
      <c r="A85" t="s">
        <v>65</v>
      </c>
      <c r="D85" t="s">
        <v>67</v>
      </c>
    </row>
    <row r="86" ht="14.25">
      <c r="A86" t="s">
        <v>68</v>
      </c>
    </row>
    <row r="87" spans="1:5" ht="15.75">
      <c r="A87" t="s">
        <v>66</v>
      </c>
      <c r="C87" s="39">
        <f>$C$22*($C$24/$C$29)</f>
        <v>8.22857142857143</v>
      </c>
      <c r="E87" s="60" t="str">
        <f>IF($C$28&lt;=$C$87,"OK","FAIL_Should Use Thiner ShearTab")</f>
        <v>FAIL_Should Use Thiner ShearTab</v>
      </c>
    </row>
  </sheetData>
  <sheetProtection/>
  <conditionalFormatting sqref="E51 E42:E44 E36 E38:E39 E81 J11 E87 E56:E63">
    <cfRule type="containsText" priority="21" dxfId="2" operator="containsText" text="FAIL">
      <formula>NOT(ISERROR(SEARCH("FAIL",E11)))</formula>
    </cfRule>
    <cfRule type="containsText" priority="22" dxfId="3" operator="containsText" text="FAIL">
      <formula>NOT(ISERROR(SEARCH("FAIL",E11)))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Aslanian</dc:creator>
  <cp:keywords/>
  <dc:description/>
  <cp:lastModifiedBy>harryaslanian</cp:lastModifiedBy>
  <dcterms:created xsi:type="dcterms:W3CDTF">2011-12-03T16:19:06Z</dcterms:created>
  <dcterms:modified xsi:type="dcterms:W3CDTF">2021-11-17T14:03:14Z</dcterms:modified>
  <cp:category/>
  <cp:version/>
  <cp:contentType/>
  <cp:contentStatus/>
</cp:coreProperties>
</file>